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<sst xmlns="http://schemas.openxmlformats.org/spreadsheetml/2006/main" count="57" uniqueCount="38">
  <si>
    <t>　2024年 1-11月广东省运输邮电主要统计指标完成情况</t>
  </si>
  <si>
    <t>指     标</t>
  </si>
  <si>
    <t>本  月</t>
  </si>
  <si>
    <t>本月止累计</t>
  </si>
  <si>
    <t>当月同比增长（%）</t>
  </si>
  <si>
    <t>累计同比增长(%)</t>
  </si>
  <si>
    <t>2024年1-10月增速</t>
  </si>
  <si>
    <t>增幅比2024年1-10月（百分点）</t>
  </si>
  <si>
    <t>2024年1-8月</t>
  </si>
  <si>
    <t>增幅比2024年1-8月（百分点）</t>
  </si>
  <si>
    <t>2023年1-11月增速</t>
  </si>
  <si>
    <t>增幅比2023年1-11月（百分点）</t>
  </si>
  <si>
    <t>2023年1-9月增速</t>
  </si>
  <si>
    <t>增幅比2023年1-9月（百分点）</t>
  </si>
  <si>
    <t>2024年1-7月增速</t>
  </si>
  <si>
    <t>增幅比2024年1-7月（百分点）</t>
  </si>
  <si>
    <t>增量</t>
  </si>
  <si>
    <t>拉动</t>
  </si>
  <si>
    <t>结构</t>
  </si>
  <si>
    <t>货 运 量（万吨）</t>
  </si>
  <si>
    <t>——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</si>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</sst>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Times New Roman"/>
      <family val="1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sz val="12"/>
      <color rgb="FFFF0000"/>
      <name val="Times New Roman"/>
      <family val="1"/>
      <charset val="0"/>
    </font>
    <font>
      <b/>
      <sz val="14"/>
      <name val="黑体"/>
      <family val="3"/>
      <charset val="134"/>
    </font>
    <font>
      <sz val="14"/>
      <color rgb="FFFF0000"/>
      <name val="黑体"/>
      <family val="3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 applyNumberFormat="0" applyFont="0" applyBorder="0"/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76" fontId="8" fillId="0" borderId="0" xfId="49" applyNumberFormat="1" applyFont="1" applyFill="1" applyBorder="1" applyAlignment="1">
      <alignment horizontal="center" vertical="center"/>
    </xf>
    <xf numFmtId="177" fontId="8" fillId="0" borderId="0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/>
    <xf numFmtId="177" fontId="3" fillId="0" borderId="2" xfId="0" applyNumberFormat="1" applyFont="1" applyFill="1" applyBorder="1" applyAlignment="1">
      <alignment horizontal="right" vertical="center"/>
    </xf>
    <xf numFmtId="176" fontId="3" fillId="0" borderId="2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2" fillId="0" borderId="1" xfId="49" applyNumberFormat="1" applyFont="1" applyFill="1" applyBorder="1" applyAlignment="1"/>
    <xf numFmtId="177" fontId="2" fillId="0" borderId="2" xfId="0" applyNumberFormat="1" applyFont="1" applyFill="1" applyBorder="1" applyAlignment="1">
      <alignment horizontal="right" vertical="center"/>
    </xf>
    <xf numFmtId="176" fontId="2" fillId="0" borderId="2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7" fontId="3" fillId="0" borderId="2" xfId="49" applyNumberFormat="1" applyFont="1" applyFill="1" applyBorder="1" applyAlignment="1">
      <alignment horizontal="right"/>
    </xf>
    <xf numFmtId="176" fontId="3" fillId="0" borderId="2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2" fillId="0" borderId="2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6" fontId="3" fillId="0" borderId="1" xfId="49" applyNumberFormat="1" applyFont="1" applyFill="1" applyBorder="1" applyAlignment="1">
      <alignment horizontal="left" vertical="center"/>
    </xf>
    <xf numFmtId="176" fontId="2" fillId="0" borderId="4" xfId="49" applyNumberFormat="1" applyFont="1" applyFill="1" applyBorder="1" applyAlignment="1">
      <alignment horizontal="right"/>
    </xf>
    <xf numFmtId="176" fontId="2" fillId="0" borderId="1" xfId="49" applyNumberFormat="1" applyFont="1" applyFill="1" applyBorder="1" applyAlignment="1">
      <alignment horizontal="right"/>
    </xf>
    <xf numFmtId="176" fontId="3" fillId="0" borderId="1" xfId="49" applyNumberFormat="1" applyFont="1" applyFill="1" applyBorder="1" applyAlignment="1">
      <alignment horizontal="left"/>
    </xf>
    <xf numFmtId="176" fontId="3" fillId="0" borderId="4" xfId="49" applyNumberFormat="1" applyFont="1" applyFill="1" applyBorder="1" applyAlignment="1">
      <alignment horizontal="right"/>
    </xf>
    <xf numFmtId="176" fontId="10" fillId="0" borderId="1" xfId="49" applyNumberFormat="1" applyFont="1" applyFill="1" applyBorder="1" applyAlignment="1"/>
    <xf numFmtId="177" fontId="10" fillId="0" borderId="2" xfId="49" applyNumberFormat="1" applyFont="1" applyFill="1" applyBorder="1" applyAlignment="1">
      <alignment horizontal="right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2" fillId="0" borderId="1" xfId="49" applyNumberFormat="1" applyFont="1" applyFill="1" applyBorder="1" applyAlignment="1">
      <alignment wrapText="1"/>
    </xf>
    <xf numFmtId="176" fontId="2" fillId="0" borderId="2" xfId="49" applyNumberFormat="1" applyFont="1" applyFill="1" applyBorder="1" applyAlignment="1">
      <alignment wrapText="1"/>
    </xf>
    <xf numFmtId="176" fontId="2" fillId="0" borderId="0" xfId="49" applyNumberFormat="1" applyFont="1" applyFill="1" applyAlignment="1">
      <alignment wrapText="1"/>
    </xf>
    <xf numFmtId="177" fontId="2" fillId="0" borderId="0" xfId="49" applyNumberFormat="1" applyFont="1" applyFill="1" applyAlignment="1">
      <alignment horizontal="right"/>
    </xf>
    <xf numFmtId="176" fontId="2" fillId="0" borderId="0" xfId="49" applyNumberFormat="1" applyFont="1" applyFill="1" applyAlignment="1">
      <alignment horizontal="right"/>
    </xf>
    <xf numFmtId="176" fontId="11" fillId="0" borderId="0" xfId="49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176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right"/>
    </xf>
    <xf numFmtId="176" fontId="10" fillId="0" borderId="0" xfId="49" applyNumberFormat="1" applyFont="1" applyFill="1" applyAlignment="1">
      <alignment horizontal="left" vertical="center" wrapText="1"/>
    </xf>
    <xf numFmtId="177" fontId="10" fillId="0" borderId="0" xfId="49" applyNumberFormat="1" applyFont="1" applyFill="1" applyAlignment="1">
      <alignment horizontal="left" vertical="center" wrapText="1"/>
    </xf>
    <xf numFmtId="176" fontId="4" fillId="0" borderId="0" xfId="49" applyNumberFormat="1" applyFont="1" applyFill="1" applyBorder="1" applyAlignment="1">
      <alignment horizontal="left" vertical="top" wrapText="1"/>
    </xf>
    <xf numFmtId="177" fontId="4" fillId="0" borderId="0" xfId="49" applyNumberFormat="1" applyFont="1" applyFill="1" applyBorder="1" applyAlignment="1">
      <alignment horizontal="left" vertical="top" wrapText="1"/>
    </xf>
    <xf numFmtId="176" fontId="11" fillId="0" borderId="0" xfId="49" applyNumberFormat="1" applyFont="1" applyFill="1" applyAlignment="1">
      <alignment vertical="center" wrapText="1"/>
    </xf>
    <xf numFmtId="176" fontId="9" fillId="0" borderId="0" xfId="49" applyNumberFormat="1" applyFont="1" applyFill="1" applyAlignment="1">
      <alignment vertical="center"/>
    </xf>
    <xf numFmtId="176" fontId="3" fillId="0" borderId="0" xfId="0" applyNumberFormat="1" applyFont="1" applyFill="1" applyBorder="1" applyAlignment="1"/>
    <xf numFmtId="178" fontId="2" fillId="0" borderId="2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10" fillId="0" borderId="3" xfId="49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/>
    <xf numFmtId="176" fontId="10" fillId="0" borderId="0" xfId="0" applyNumberFormat="1" applyFont="1" applyFill="1" applyBorder="1" applyAlignment="1"/>
    <xf numFmtId="176" fontId="4" fillId="0" borderId="3" xfId="49" applyNumberFormat="1" applyFont="1" applyFill="1" applyBorder="1" applyAlignment="1">
      <alignment horizontal="right"/>
    </xf>
    <xf numFmtId="176" fontId="11" fillId="0" borderId="0" xfId="49" applyNumberFormat="1" applyFont="1" applyFill="1" applyAlignment="1">
      <alignment horizontal="right"/>
    </xf>
    <xf numFmtId="176" fontId="2" fillId="0" borderId="0" xfId="49" applyNumberFormat="1" applyFont="1" applyFill="1" applyAlignment="1">
      <alignment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3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176" fontId="2" fillId="0" borderId="0" xfId="49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YB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&#22522;&#307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志"/>
      <sheetName val="基础数据提取表"/>
      <sheetName val="货运量"/>
      <sheetName val="货物周转量"/>
      <sheetName val="客运量"/>
      <sheetName val="旅客周转量"/>
      <sheetName val="航站"/>
      <sheetName val="港口"/>
      <sheetName val="邮电"/>
      <sheetName val="总周转量"/>
      <sheetName val="汇总表"/>
      <sheetName val="Sheet1"/>
    </sheetNames>
    <sheetDataSet>
      <sheetData sheetId="0"/>
      <sheetData sheetId="1"/>
      <sheetData sheetId="2">
        <row r="3">
          <cell r="D3">
            <v>35320.0847522498</v>
          </cell>
          <cell r="E3">
            <v>347354.144512938</v>
          </cell>
        </row>
        <row r="3">
          <cell r="G3">
            <v>345618.182221818</v>
          </cell>
          <cell r="H3">
            <v>1.44395328112623</v>
          </cell>
          <cell r="I3">
            <v>0.502277478563201</v>
          </cell>
        </row>
        <row r="4">
          <cell r="D4">
            <v>835.4873548</v>
          </cell>
          <cell r="E4">
            <v>8802.9083147</v>
          </cell>
        </row>
        <row r="4">
          <cell r="G4">
            <v>8728.5212624</v>
          </cell>
          <cell r="H4">
            <v>2.85023849993176</v>
          </cell>
          <cell r="I4">
            <v>0.852229719831683</v>
          </cell>
        </row>
        <row r="8">
          <cell r="D8">
            <v>23301.5821</v>
          </cell>
          <cell r="E8">
            <v>228195.3816</v>
          </cell>
        </row>
        <row r="8">
          <cell r="G8">
            <v>228688.9256</v>
          </cell>
          <cell r="H8">
            <v>-1.71276736340357</v>
          </cell>
          <cell r="I8">
            <v>-0.215814560633007</v>
          </cell>
        </row>
        <row r="9">
          <cell r="D9">
            <v>9890.7579</v>
          </cell>
          <cell r="E9">
            <v>96139.6487</v>
          </cell>
        </row>
        <row r="9">
          <cell r="G9">
            <v>95156.4272</v>
          </cell>
          <cell r="H9">
            <v>7.20915363775114</v>
          </cell>
          <cell r="I9">
            <v>1.03326861771875</v>
          </cell>
        </row>
        <row r="10">
          <cell r="D10">
            <v>28.7484781</v>
          </cell>
          <cell r="E10">
            <v>281.3320741</v>
          </cell>
        </row>
        <row r="10">
          <cell r="G10">
            <v>234.8362849</v>
          </cell>
          <cell r="H10">
            <v>12.9977382000798</v>
          </cell>
          <cell r="I10">
            <v>19.799235548203</v>
          </cell>
        </row>
        <row r="11">
          <cell r="I11">
            <v>14.0177973399675</v>
          </cell>
        </row>
        <row r="20">
          <cell r="D20">
            <v>1263.50891934983</v>
          </cell>
          <cell r="E20">
            <v>13934.8738241381</v>
          </cell>
        </row>
        <row r="20">
          <cell r="G20">
            <v>12809.4718745183</v>
          </cell>
          <cell r="H20">
            <v>20.7644715604678</v>
          </cell>
        </row>
      </sheetData>
      <sheetData sheetId="3">
        <row r="3">
          <cell r="D3">
            <v>31745172.9708065</v>
          </cell>
          <cell r="E3">
            <v>271694810.897007</v>
          </cell>
        </row>
        <row r="3">
          <cell r="G3">
            <v>259416720.407436</v>
          </cell>
          <cell r="H3">
            <v>9.07298538129697</v>
          </cell>
          <cell r="I3">
            <v>4.73296033898143</v>
          </cell>
        </row>
        <row r="4">
          <cell r="D4">
            <v>342351.9629</v>
          </cell>
          <cell r="E4">
            <v>3350978.9024</v>
          </cell>
        </row>
        <row r="4">
          <cell r="G4">
            <v>3351271.95</v>
          </cell>
          <cell r="H4">
            <v>8.34330977715805</v>
          </cell>
          <cell r="I4">
            <v>-0.00874436943261969</v>
          </cell>
        </row>
        <row r="8">
          <cell r="D8">
            <v>2521124.1721</v>
          </cell>
          <cell r="E8">
            <v>25585218.7434</v>
          </cell>
        </row>
        <row r="8">
          <cell r="G8">
            <v>25802365.7098</v>
          </cell>
          <cell r="H8">
            <v>-5.57720138061572</v>
          </cell>
          <cell r="I8">
            <v>-0.841577740747724</v>
          </cell>
        </row>
        <row r="9">
          <cell r="D9">
            <v>28520106.6251</v>
          </cell>
          <cell r="E9">
            <v>239068978.846</v>
          </cell>
        </row>
        <row r="9">
          <cell r="G9">
            <v>226913597.1436</v>
          </cell>
          <cell r="H9">
            <v>10.4749480619612</v>
          </cell>
          <cell r="I9">
            <v>5.3568326690919</v>
          </cell>
        </row>
        <row r="10">
          <cell r="D10">
            <v>107299.8146911</v>
          </cell>
          <cell r="E10">
            <v>1078855.6889649</v>
          </cell>
        </row>
        <row r="10">
          <cell r="G10">
            <v>908903.5961813</v>
          </cell>
          <cell r="H10">
            <v>13.3151699606534</v>
          </cell>
          <cell r="I10">
            <v>18.6985829407698</v>
          </cell>
        </row>
        <row r="20">
          <cell r="D20">
            <v>254290.396015351</v>
          </cell>
          <cell r="E20">
            <v>2610778.71624175</v>
          </cell>
        </row>
        <row r="20">
          <cell r="G20">
            <v>2440582.00785502</v>
          </cell>
          <cell r="H20">
            <v>22.3122854602836</v>
          </cell>
          <cell r="I20">
            <v>6.97361153359964</v>
          </cell>
        </row>
      </sheetData>
      <sheetData sheetId="4">
        <row r="3">
          <cell r="D3">
            <v>7229.1574</v>
          </cell>
          <cell r="E3">
            <v>84172.4608</v>
          </cell>
        </row>
        <row r="3">
          <cell r="G3">
            <v>75663.9424</v>
          </cell>
          <cell r="H3">
            <v>6.96916534823767</v>
          </cell>
          <cell r="I3">
            <v>11.2451428383409</v>
          </cell>
        </row>
        <row r="4">
          <cell r="D4">
            <v>2996.3514</v>
          </cell>
          <cell r="E4">
            <v>38128.1962</v>
          </cell>
        </row>
        <row r="4">
          <cell r="G4">
            <v>33361.7176</v>
          </cell>
          <cell r="H4">
            <v>9.84385379136808</v>
          </cell>
          <cell r="I4">
            <v>14.2872697897305</v>
          </cell>
        </row>
        <row r="6">
          <cell r="D6">
            <v>2528.0111</v>
          </cell>
          <cell r="E6">
            <v>32353.719</v>
          </cell>
        </row>
        <row r="6">
          <cell r="G6">
            <v>29395.2395</v>
          </cell>
          <cell r="H6">
            <v>3.20542897364571</v>
          </cell>
          <cell r="I6">
            <v>10.0644851014056</v>
          </cell>
        </row>
        <row r="9">
          <cell r="D9">
            <v>2886.6004</v>
          </cell>
          <cell r="E9">
            <v>29556.4001</v>
          </cell>
        </row>
        <row r="9">
          <cell r="G9">
            <v>27865.3326</v>
          </cell>
          <cell r="H9">
            <v>3.52784366372457</v>
          </cell>
          <cell r="I9">
            <v>6.06871457188352</v>
          </cell>
        </row>
        <row r="10">
          <cell r="D10">
            <v>74281.78</v>
          </cell>
          <cell r="E10">
            <v>800341.94</v>
          </cell>
        </row>
        <row r="10">
          <cell r="G10">
            <v>760912.2</v>
          </cell>
          <cell r="H10">
            <v>-0.0400745186886127</v>
          </cell>
          <cell r="I10">
            <v>5.18190403570873</v>
          </cell>
        </row>
        <row r="11">
          <cell r="D11">
            <v>174.4551</v>
          </cell>
          <cell r="E11">
            <v>2531.7154</v>
          </cell>
        </row>
        <row r="11">
          <cell r="G11">
            <v>2578.7726</v>
          </cell>
          <cell r="H11">
            <v>-9.58828501583001</v>
          </cell>
          <cell r="I11">
            <v>-1.82479059999318</v>
          </cell>
        </row>
        <row r="12">
          <cell r="D12">
            <v>1171.7505</v>
          </cell>
          <cell r="E12">
            <v>13956.1491</v>
          </cell>
        </row>
        <row r="12">
          <cell r="G12">
            <v>11858.1196</v>
          </cell>
          <cell r="H12">
            <v>11.6857724634616</v>
          </cell>
          <cell r="I12">
            <v>17.6927672411063</v>
          </cell>
        </row>
      </sheetData>
      <sheetData sheetId="5">
        <row r="3">
          <cell r="D3">
            <v>3133013.1197</v>
          </cell>
          <cell r="E3">
            <v>38387193.6832</v>
          </cell>
        </row>
        <row r="3">
          <cell r="G3">
            <v>32303643.4847</v>
          </cell>
          <cell r="H3">
            <v>12.5768957870465</v>
          </cell>
          <cell r="I3">
            <v>18.832396418012</v>
          </cell>
        </row>
        <row r="4">
          <cell r="D4">
            <v>705966.96</v>
          </cell>
          <cell r="E4">
            <v>10027719.25</v>
          </cell>
        </row>
        <row r="4">
          <cell r="G4">
            <v>9427731.03</v>
          </cell>
          <cell r="H4">
            <v>4.05159927423414</v>
          </cell>
          <cell r="I4">
            <v>6.36407867482407</v>
          </cell>
        </row>
        <row r="6">
          <cell r="D6">
            <v>571195.3</v>
          </cell>
          <cell r="E6">
            <v>7962638.8</v>
          </cell>
        </row>
        <row r="6">
          <cell r="G6">
            <v>7334748.1</v>
          </cell>
          <cell r="H6">
            <v>5.00139433145897</v>
          </cell>
          <cell r="I6">
            <v>8.56049439516539</v>
          </cell>
        </row>
        <row r="9">
          <cell r="D9">
            <v>240914.5055</v>
          </cell>
          <cell r="E9">
            <v>2467156.4038</v>
          </cell>
        </row>
        <row r="9">
          <cell r="G9">
            <v>2304079.4469</v>
          </cell>
          <cell r="H9">
            <v>1.52930297839235</v>
          </cell>
          <cell r="I9">
            <v>7.07774886492783</v>
          </cell>
        </row>
        <row r="10">
          <cell r="D10">
            <v>5238.7986</v>
          </cell>
          <cell r="E10">
            <v>75417.4626</v>
          </cell>
        </row>
        <row r="10">
          <cell r="G10">
            <v>78739.8495</v>
          </cell>
          <cell r="H10">
            <v>-15.4128083074629</v>
          </cell>
          <cell r="I10">
            <v>-4.2194478667374</v>
          </cell>
        </row>
        <row r="11">
          <cell r="D11">
            <v>2180892.8556</v>
          </cell>
          <cell r="E11">
            <v>25816900.5668</v>
          </cell>
        </row>
        <row r="11">
          <cell r="G11">
            <v>20493093.1583</v>
          </cell>
          <cell r="H11">
            <v>17.1866857137697</v>
          </cell>
          <cell r="I11">
            <v>25.9785449047441</v>
          </cell>
        </row>
      </sheetData>
      <sheetData sheetId="6">
        <row r="7">
          <cell r="D7">
            <v>1406.4317</v>
          </cell>
          <cell r="E7">
            <v>15277.0866</v>
          </cell>
        </row>
        <row r="7">
          <cell r="H7">
            <v>15.7364155962826</v>
          </cell>
          <cell r="I7">
            <v>18.7485391163686</v>
          </cell>
        </row>
        <row r="9">
          <cell r="D9">
            <v>405513.723</v>
          </cell>
          <cell r="E9">
            <v>3937219.906</v>
          </cell>
        </row>
        <row r="9">
          <cell r="H9">
            <v>11.7002002963346</v>
          </cell>
          <cell r="I9">
            <v>17.5847305776057</v>
          </cell>
        </row>
      </sheetData>
      <sheetData sheetId="7">
        <row r="3">
          <cell r="D3">
            <v>19387.6156</v>
          </cell>
          <cell r="E3">
            <v>207819.3855</v>
          </cell>
        </row>
        <row r="3">
          <cell r="H3">
            <v>-0.611742037880475</v>
          </cell>
          <cell r="I3">
            <v>3.01829292293843</v>
          </cell>
        </row>
        <row r="16">
          <cell r="D16">
            <v>6452976.75</v>
          </cell>
          <cell r="E16">
            <v>70715783.75</v>
          </cell>
        </row>
        <row r="16">
          <cell r="H16">
            <v>-2.66492861673099</v>
          </cell>
          <cell r="I16">
            <v>8.48502502712125</v>
          </cell>
        </row>
      </sheetData>
      <sheetData sheetId="8">
        <row r="3">
          <cell r="D3">
            <v>581.767439012281</v>
          </cell>
          <cell r="E3">
            <v>5846.59825995921</v>
          </cell>
        </row>
        <row r="3">
          <cell r="H3">
            <v>10.4992561636291</v>
          </cell>
          <cell r="I3">
            <v>17.2364539228045</v>
          </cell>
        </row>
        <row r="4">
          <cell r="D4">
            <v>166.421471</v>
          </cell>
          <cell r="E4">
            <v>1795.209518</v>
          </cell>
        </row>
        <row r="4">
          <cell r="H4">
            <v>-4.1751462328497</v>
          </cell>
          <cell r="I4">
            <v>5.93712650284736</v>
          </cell>
        </row>
        <row r="19">
          <cell r="D19">
            <v>415.345968012281</v>
          </cell>
          <cell r="E19">
            <v>4051.38874195921</v>
          </cell>
        </row>
        <row r="19">
          <cell r="H19">
            <v>17.7226562340585</v>
          </cell>
          <cell r="I19">
            <v>23.0521940421298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3"/>
  <sheetViews>
    <sheetView tabSelected="1" workbookViewId="0">
      <selection activeCell="AB17" sqref="AB17"/>
    </sheetView>
  </sheetViews>
  <sheetFormatPr defaultColWidth="9" defaultRowHeight="15.75"/>
  <cols>
    <col min="1" max="1" width="30.25" style="8" customWidth="1"/>
    <col min="2" max="2" width="12.0666666666667" style="9" customWidth="1"/>
    <col min="3" max="3" width="13.625" style="10" customWidth="1"/>
    <col min="4" max="4" width="10.375" style="9" customWidth="1"/>
    <col min="5" max="5" width="11.0666666666667" style="9" customWidth="1"/>
    <col min="6" max="12" width="10" style="11" hidden="1" customWidth="1"/>
    <col min="13" max="14" width="12.875" style="11" hidden="1" customWidth="1"/>
    <col min="15" max="15" width="12.625" style="11" hidden="1" customWidth="1"/>
    <col min="16" max="16" width="16.0333333333333" style="8" hidden="1" customWidth="1"/>
    <col min="17" max="17" width="6.25" style="8" hidden="1" customWidth="1"/>
    <col min="18" max="18" width="10.125" style="8" hidden="1" customWidth="1"/>
    <col min="19" max="19" width="5.75" style="8" hidden="1" customWidth="1"/>
    <col min="20" max="20" width="9" style="8" hidden="1" customWidth="1"/>
    <col min="21" max="16384" width="9" style="8"/>
  </cols>
  <sheetData>
    <row r="1" s="1" customFormat="1" ht="24" customHeight="1" spans="1:19">
      <c r="A1" s="12" t="s">
        <v>0</v>
      </c>
      <c r="B1" s="12"/>
      <c r="C1" s="13"/>
      <c r="D1" s="12"/>
      <c r="E1" s="12"/>
      <c r="F1" s="14"/>
      <c r="G1" s="14"/>
      <c r="H1" s="14"/>
      <c r="I1" s="14"/>
      <c r="J1" s="14"/>
      <c r="K1" s="14"/>
      <c r="L1" s="72"/>
      <c r="M1" s="72"/>
      <c r="N1" s="72"/>
      <c r="O1" s="72"/>
      <c r="P1" s="1">
        <f>P12/P9</f>
        <v>0.990005873692283</v>
      </c>
      <c r="S1" s="1">
        <f>P6/P3</f>
        <v>0.566384134626441</v>
      </c>
    </row>
    <row r="2" s="2" customFormat="1" ht="42" customHeight="1" spans="1:19">
      <c r="A2" s="15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6" t="s">
        <v>16</v>
      </c>
      <c r="Q2" s="16" t="s">
        <v>17</v>
      </c>
      <c r="R2" s="82"/>
      <c r="S2" s="18" t="s">
        <v>18</v>
      </c>
    </row>
    <row r="3" s="3" customFormat="1" ht="13.5" spans="1:19">
      <c r="A3" s="20" t="s">
        <v>19</v>
      </c>
      <c r="B3" s="21">
        <f>[1]货运量!D3</f>
        <v>35320.0847522498</v>
      </c>
      <c r="C3" s="21">
        <f>[1]货运量!E3</f>
        <v>347354.144512938</v>
      </c>
      <c r="D3" s="22">
        <f>[1]货运量!H3</f>
        <v>1.44395328112623</v>
      </c>
      <c r="E3" s="23">
        <f>[1]货运量!I3</f>
        <v>0.502277478563201</v>
      </c>
      <c r="F3" s="23">
        <v>0.43432780243964</v>
      </c>
      <c r="G3" s="24">
        <f t="shared" ref="G3:G35" si="0">E3-F3</f>
        <v>0.0679496761235612</v>
      </c>
      <c r="H3" s="24"/>
      <c r="I3" s="24"/>
      <c r="J3" s="23">
        <v>4.6</v>
      </c>
      <c r="K3" s="24">
        <f t="shared" ref="K3:K35" si="1">E3-J3</f>
        <v>-4.0977225214368</v>
      </c>
      <c r="L3" s="73"/>
      <c r="M3" s="73"/>
      <c r="N3" s="73">
        <v>0.0886264334331059</v>
      </c>
      <c r="O3" s="73">
        <f t="shared" ref="O3:O35" si="2">E3-N3</f>
        <v>0.413651045130095</v>
      </c>
      <c r="P3" s="74">
        <f>[1]货运量!E3-[1]货运量!G3</f>
        <v>1735.96229111974</v>
      </c>
      <c r="Q3" s="83" t="s">
        <v>20</v>
      </c>
      <c r="R3" s="84"/>
      <c r="S3" s="85" t="s">
        <v>20</v>
      </c>
    </row>
    <row r="4" s="4" customFormat="1" ht="13.5" spans="1:19">
      <c r="A4" s="25" t="s">
        <v>21</v>
      </c>
      <c r="B4" s="26">
        <f>[1]货运量!D4</f>
        <v>835.4873548</v>
      </c>
      <c r="C4" s="26">
        <f>[1]货运量!E4</f>
        <v>8802.9083147</v>
      </c>
      <c r="D4" s="27">
        <f>[1]货运量!H4</f>
        <v>2.85023849993176</v>
      </c>
      <c r="E4" s="28">
        <f>[1]货运量!I4</f>
        <v>0.852229719831683</v>
      </c>
      <c r="F4" s="28">
        <v>0.647135731649911</v>
      </c>
      <c r="G4" s="29">
        <f t="shared" si="0"/>
        <v>0.205093988181773</v>
      </c>
      <c r="H4" s="29"/>
      <c r="I4" s="29"/>
      <c r="J4" s="28">
        <v>2</v>
      </c>
      <c r="K4" s="29">
        <f t="shared" si="1"/>
        <v>-1.14777028016832</v>
      </c>
      <c r="L4" s="75"/>
      <c r="M4" s="75"/>
      <c r="N4" s="75">
        <v>-1.05014817139848</v>
      </c>
      <c r="O4" s="75">
        <f t="shared" si="2"/>
        <v>1.90237789123016</v>
      </c>
      <c r="P4" s="74">
        <f>[1]货运量!E4-[1]货运量!G4</f>
        <v>74.3870523000005</v>
      </c>
      <c r="Q4" s="86">
        <f>P4/$P$3*$E$3</f>
        <v>0.0215228990042711</v>
      </c>
      <c r="R4" s="87"/>
      <c r="S4" s="88">
        <f>C4/$C$3*100</f>
        <v>2.53427473192913</v>
      </c>
    </row>
    <row r="5" s="4" customFormat="1" ht="13.5" spans="1:19">
      <c r="A5" s="25" t="s">
        <v>22</v>
      </c>
      <c r="B5" s="30">
        <f>[1]货运量!D8</f>
        <v>23301.5821</v>
      </c>
      <c r="C5" s="30">
        <f>[1]货运量!E8</f>
        <v>228195.3816</v>
      </c>
      <c r="D5" s="27">
        <f>[1]货运量!H8</f>
        <v>-1.71276736340357</v>
      </c>
      <c r="E5" s="28">
        <f>[1]货运量!I8</f>
        <v>-0.215814560633007</v>
      </c>
      <c r="F5" s="28">
        <v>-0.0426806765465102</v>
      </c>
      <c r="G5" s="29">
        <f t="shared" si="0"/>
        <v>-0.173133884086496</v>
      </c>
      <c r="H5" s="29"/>
      <c r="I5" s="29"/>
      <c r="J5" s="28">
        <v>3.7</v>
      </c>
      <c r="K5" s="29">
        <f t="shared" si="1"/>
        <v>-3.91581456063301</v>
      </c>
      <c r="L5" s="75"/>
      <c r="M5" s="75"/>
      <c r="N5" s="75">
        <v>-0.250475308741585</v>
      </c>
      <c r="O5" s="75">
        <f t="shared" si="2"/>
        <v>0.0346607481085783</v>
      </c>
      <c r="P5" s="74">
        <f>[1]货运量!E8-[1]货运量!G8</f>
        <v>-493.543999999994</v>
      </c>
      <c r="Q5" s="86">
        <f>P5/$P$3*$E$3</f>
        <v>-0.142800357558513</v>
      </c>
      <c r="R5" s="87">
        <f>P5/P3*100</f>
        <v>-28.4305714775433</v>
      </c>
      <c r="S5" s="88">
        <f>C5/$C$3*100</f>
        <v>65.6953098745883</v>
      </c>
    </row>
    <row r="6" s="4" customFormat="1" ht="13.5" spans="1:19">
      <c r="A6" s="25" t="s">
        <v>23</v>
      </c>
      <c r="B6" s="30">
        <f>[1]货运量!D9</f>
        <v>9890.7579</v>
      </c>
      <c r="C6" s="30">
        <f>[1]货运量!E9</f>
        <v>96139.6487</v>
      </c>
      <c r="D6" s="27">
        <f>[1]货运量!H9</f>
        <v>7.20915363775114</v>
      </c>
      <c r="E6" s="28">
        <f>[1]货运量!I9</f>
        <v>1.03326861771875</v>
      </c>
      <c r="F6" s="28">
        <v>0.370215617441687</v>
      </c>
      <c r="G6" s="29">
        <f t="shared" si="0"/>
        <v>0.66305300027706</v>
      </c>
      <c r="H6" s="29"/>
      <c r="I6" s="29"/>
      <c r="J6" s="28">
        <v>7.9</v>
      </c>
      <c r="K6" s="29">
        <f t="shared" si="1"/>
        <v>-6.86673138228125</v>
      </c>
      <c r="L6" s="75"/>
      <c r="M6" s="75"/>
      <c r="N6" s="75">
        <v>0.421430882073309</v>
      </c>
      <c r="O6" s="75">
        <f t="shared" si="2"/>
        <v>0.611837735645437</v>
      </c>
      <c r="P6" s="74">
        <f>[1]货运量!E9-[1]货运量!G9</f>
        <v>983.221499999985</v>
      </c>
      <c r="Q6" s="86">
        <f>P6/$P$3*$E$3</f>
        <v>0.284481995038369</v>
      </c>
      <c r="R6" s="87">
        <f>P6/P3*100</f>
        <v>56.6384134626441</v>
      </c>
      <c r="S6" s="88">
        <f>C6/$C$3*100</f>
        <v>27.6777030643488</v>
      </c>
    </row>
    <row r="7" s="4" customFormat="1" ht="13.5" spans="1:19">
      <c r="A7" s="25" t="s">
        <v>24</v>
      </c>
      <c r="B7" s="30">
        <f>[1]货运量!D10</f>
        <v>28.7484781</v>
      </c>
      <c r="C7" s="30">
        <f>[1]货运量!E10</f>
        <v>281.3320741</v>
      </c>
      <c r="D7" s="27">
        <f>[1]货运量!H10</f>
        <v>12.9977382000798</v>
      </c>
      <c r="E7" s="28">
        <f>[1]货运量!I10</f>
        <v>19.799235548203</v>
      </c>
      <c r="F7" s="28">
        <v>19.8188002352962</v>
      </c>
      <c r="G7" s="29">
        <f t="shared" si="0"/>
        <v>-0.019564687093208</v>
      </c>
      <c r="H7" s="29"/>
      <c r="I7" s="29"/>
      <c r="J7" s="28">
        <v>16</v>
      </c>
      <c r="K7" s="29">
        <f t="shared" si="1"/>
        <v>3.79923554820296</v>
      </c>
      <c r="L7" s="75"/>
      <c r="M7" s="75"/>
      <c r="N7" s="75">
        <v>23.5378140377406</v>
      </c>
      <c r="O7" s="75">
        <f t="shared" si="2"/>
        <v>-3.73857848953764</v>
      </c>
      <c r="P7" s="74">
        <f>[1]货运量!E10-[1]货运量!G10</f>
        <v>46.4957892</v>
      </c>
      <c r="Q7" s="86">
        <f>P7/$P$3*$E$3</f>
        <v>0.0134529349414142</v>
      </c>
      <c r="R7" s="87">
        <f>P7/P3*100</f>
        <v>2.67838705010171</v>
      </c>
      <c r="S7" s="88">
        <f>C7/$C$3*100</f>
        <v>0.0809928652195831</v>
      </c>
    </row>
    <row r="8" s="4" customFormat="1" ht="13.5" spans="1:19">
      <c r="A8" s="25" t="s">
        <v>25</v>
      </c>
      <c r="B8" s="31">
        <f>[1]货运量!D20</f>
        <v>1263.50891934983</v>
      </c>
      <c r="C8" s="31">
        <f>[1]货运量!E20</f>
        <v>13934.8738241381</v>
      </c>
      <c r="D8" s="32">
        <f>[1]货运量!H20</f>
        <v>20.7644715604678</v>
      </c>
      <c r="E8" s="28">
        <f>[1]货运量!I11</f>
        <v>14.0177973399675</v>
      </c>
      <c r="F8" s="33">
        <v>15.8733554390844</v>
      </c>
      <c r="G8" s="29">
        <f t="shared" si="0"/>
        <v>-1.85555809911693</v>
      </c>
      <c r="H8" s="34"/>
      <c r="I8" s="34"/>
      <c r="J8" s="33">
        <v>-1.5</v>
      </c>
      <c r="K8" s="29">
        <f t="shared" si="1"/>
        <v>15.5177973399675</v>
      </c>
      <c r="L8" s="75"/>
      <c r="M8" s="75"/>
      <c r="N8" s="75">
        <v>3.80365878430482</v>
      </c>
      <c r="O8" s="75">
        <f t="shared" si="2"/>
        <v>10.2141385556626</v>
      </c>
      <c r="P8" s="74">
        <f>[1]货运量!E20-[1]货运量!G20</f>
        <v>1125.4019496198</v>
      </c>
      <c r="Q8" s="86">
        <f>P8/$P$3*$E$3</f>
        <v>0.325620007137676</v>
      </c>
      <c r="R8" s="87">
        <f>P8/P3*100</f>
        <v>64.8287094354966</v>
      </c>
      <c r="S8" s="88">
        <f>C8/$C$3*100</f>
        <v>4.01171946391418</v>
      </c>
    </row>
    <row r="9" s="3" customFormat="1" ht="13.5" spans="1:19">
      <c r="A9" s="20" t="s">
        <v>26</v>
      </c>
      <c r="B9" s="35">
        <f>[1]货物周转量!D3/10000</f>
        <v>3174.51729708065</v>
      </c>
      <c r="C9" s="35">
        <f>[1]货物周转量!E3/10000</f>
        <v>27169.4810897007</v>
      </c>
      <c r="D9" s="36">
        <f>[1]货物周转量!H3</f>
        <v>9.07298538129697</v>
      </c>
      <c r="E9" s="37">
        <f>[1]货物周转量!I3</f>
        <v>4.73296033898143</v>
      </c>
      <c r="F9" s="37">
        <v>4.17835944789084</v>
      </c>
      <c r="G9" s="24">
        <f t="shared" si="0"/>
        <v>0.554600891090587</v>
      </c>
      <c r="H9" s="38"/>
      <c r="I9" s="38"/>
      <c r="J9" s="37">
        <v>3.8</v>
      </c>
      <c r="K9" s="24">
        <f t="shared" si="1"/>
        <v>0.932960338981428</v>
      </c>
      <c r="L9" s="73"/>
      <c r="M9" s="73"/>
      <c r="N9" s="73">
        <v>3.46657799032432</v>
      </c>
      <c r="O9" s="73">
        <f t="shared" si="2"/>
        <v>1.2663823486571</v>
      </c>
      <c r="P9" s="74">
        <f>[1]货物周转量!E3-[1]货物周转量!G3</f>
        <v>12278090.4895703</v>
      </c>
      <c r="Q9" s="83" t="s">
        <v>20</v>
      </c>
      <c r="R9" s="84"/>
      <c r="S9" s="85" t="s">
        <v>20</v>
      </c>
    </row>
    <row r="10" s="4" customFormat="1" ht="15" customHeight="1" spans="1:19">
      <c r="A10" s="25" t="s">
        <v>21</v>
      </c>
      <c r="B10" s="31">
        <f>[1]货物周转量!D4/10000</f>
        <v>34.23519629</v>
      </c>
      <c r="C10" s="31">
        <f>[1]货物周转量!E4/10000</f>
        <v>335.09789024</v>
      </c>
      <c r="D10" s="39">
        <f>[1]货物周转量!H4</f>
        <v>8.34330977715805</v>
      </c>
      <c r="E10" s="40">
        <f>[1]货物周转量!I4</f>
        <v>-0.00874436943261969</v>
      </c>
      <c r="F10" s="40">
        <v>-0.878237452516402</v>
      </c>
      <c r="G10" s="29">
        <f t="shared" si="0"/>
        <v>0.869493083083782</v>
      </c>
      <c r="H10" s="41"/>
      <c r="I10" s="41"/>
      <c r="J10" s="40">
        <v>1.6</v>
      </c>
      <c r="K10" s="29">
        <f t="shared" si="1"/>
        <v>-1.60874436943262</v>
      </c>
      <c r="L10" s="75"/>
      <c r="M10" s="75"/>
      <c r="N10" s="75">
        <v>-2.55129324721068</v>
      </c>
      <c r="O10" s="75">
        <f t="shared" si="2"/>
        <v>2.54254887777806</v>
      </c>
      <c r="P10" s="74">
        <f>[1]货物周转量!E4-[1]货物周转量!G4</f>
        <v>-293.0475999997</v>
      </c>
      <c r="Q10" s="86">
        <f t="shared" ref="Q10:Q14" si="3">P10/$P$9*$E$9</f>
        <v>-0.000112964036990153</v>
      </c>
      <c r="R10" s="87"/>
      <c r="S10" s="88">
        <f t="shared" ref="S10:S14" si="4">C10/$C$9*100</f>
        <v>1.23336139226828</v>
      </c>
    </row>
    <row r="11" s="4" customFormat="1" ht="13.5" spans="1:19">
      <c r="A11" s="25" t="s">
        <v>22</v>
      </c>
      <c r="B11" s="42">
        <f>[1]货物周转量!D8/10000</f>
        <v>252.11241721</v>
      </c>
      <c r="C11" s="42">
        <f>[1]货物周转量!E8/10000</f>
        <v>2558.52187434</v>
      </c>
      <c r="D11" s="39">
        <f>[1]货物周转量!H8</f>
        <v>-5.57720138061572</v>
      </c>
      <c r="E11" s="40">
        <f>[1]货物周转量!I8</f>
        <v>-0.841577740747724</v>
      </c>
      <c r="F11" s="40">
        <v>-0.294970723687626</v>
      </c>
      <c r="G11" s="29">
        <f t="shared" si="0"/>
        <v>-0.546607017060097</v>
      </c>
      <c r="H11" s="41"/>
      <c r="I11" s="41"/>
      <c r="J11" s="40">
        <v>4.7</v>
      </c>
      <c r="K11" s="29">
        <f t="shared" si="1"/>
        <v>-5.54157774074772</v>
      </c>
      <c r="L11" s="75"/>
      <c r="M11" s="75"/>
      <c r="N11" s="75">
        <v>0.72514804144231</v>
      </c>
      <c r="O11" s="75">
        <f t="shared" si="2"/>
        <v>-1.56672578219003</v>
      </c>
      <c r="P11" s="74">
        <f>[1]货物周转量!E8-[1]货物周转量!G8</f>
        <v>-217146.966400001</v>
      </c>
      <c r="Q11" s="86">
        <f t="shared" si="3"/>
        <v>-0.0837058482810795</v>
      </c>
      <c r="R11" s="87">
        <f>P11/P9*100</f>
        <v>-1.76857278079566</v>
      </c>
      <c r="S11" s="88">
        <f t="shared" si="4"/>
        <v>9.41689635474811</v>
      </c>
    </row>
    <row r="12" s="4" customFormat="1" ht="13.5" spans="1:19">
      <c r="A12" s="25" t="s">
        <v>23</v>
      </c>
      <c r="B12" s="42">
        <f>[1]货物周转量!D9/10000</f>
        <v>2852.01066251</v>
      </c>
      <c r="C12" s="42">
        <f>[1]货物周转量!E9/10000</f>
        <v>23906.8978846</v>
      </c>
      <c r="D12" s="39">
        <f>[1]货物周转量!H9</f>
        <v>10.4749480619612</v>
      </c>
      <c r="E12" s="40">
        <f>[1]货物周转量!I9</f>
        <v>5.3568326690919</v>
      </c>
      <c r="F12" s="40">
        <v>4.69979491771358</v>
      </c>
      <c r="G12" s="29">
        <f t="shared" si="0"/>
        <v>0.657037751378326</v>
      </c>
      <c r="H12" s="41"/>
      <c r="I12" s="41"/>
      <c r="J12" s="40">
        <v>3.7</v>
      </c>
      <c r="K12" s="29">
        <f t="shared" si="1"/>
        <v>1.6568326690919</v>
      </c>
      <c r="L12" s="75"/>
      <c r="M12" s="75"/>
      <c r="N12" s="75">
        <v>3.77282618686297</v>
      </c>
      <c r="O12" s="75">
        <f t="shared" si="2"/>
        <v>1.58400648222893</v>
      </c>
      <c r="P12" s="74">
        <f>[1]货物周转量!E9-[1]货物周转量!G9</f>
        <v>12155381.7024</v>
      </c>
      <c r="Q12" s="86">
        <f t="shared" si="3"/>
        <v>4.68565853554423</v>
      </c>
      <c r="R12" s="87">
        <f>P12/P9*100</f>
        <v>99.0005873692283</v>
      </c>
      <c r="S12" s="88">
        <f t="shared" si="4"/>
        <v>87.9917353065037</v>
      </c>
    </row>
    <row r="13" s="4" customFormat="1" ht="13.5" spans="1:19">
      <c r="A13" s="25" t="s">
        <v>24</v>
      </c>
      <c r="B13" s="31">
        <f>[1]货物周转量!D10/10000</f>
        <v>10.72998146911</v>
      </c>
      <c r="C13" s="42">
        <f>[1]货物周转量!E10/10000</f>
        <v>107.88556889649</v>
      </c>
      <c r="D13" s="39">
        <f>[1]货物周转量!H10</f>
        <v>13.3151699606534</v>
      </c>
      <c r="E13" s="40">
        <f>[1]货物周转量!I10</f>
        <v>18.6985829407698</v>
      </c>
      <c r="F13" s="40">
        <v>17.0173845393529</v>
      </c>
      <c r="G13" s="29">
        <f t="shared" si="0"/>
        <v>1.68119840141689</v>
      </c>
      <c r="H13" s="41"/>
      <c r="I13" s="41"/>
      <c r="J13" s="40">
        <v>11.3</v>
      </c>
      <c r="K13" s="29">
        <f t="shared" si="1"/>
        <v>7.39858294076978</v>
      </c>
      <c r="L13" s="75"/>
      <c r="M13" s="75"/>
      <c r="N13" s="75">
        <v>22.2191461608121</v>
      </c>
      <c r="O13" s="75">
        <f t="shared" si="2"/>
        <v>-3.52056322004232</v>
      </c>
      <c r="P13" s="74">
        <f>[1]货物周转量!E10-[1]货物周转量!G10</f>
        <v>169952.0927836</v>
      </c>
      <c r="Q13" s="86">
        <f t="shared" si="3"/>
        <v>0.0655131606461893</v>
      </c>
      <c r="R13" s="87">
        <f>P13/P9*100</f>
        <v>1.38418993513663</v>
      </c>
      <c r="S13" s="88">
        <f t="shared" si="4"/>
        <v>0.397083656254984</v>
      </c>
    </row>
    <row r="14" s="4" customFormat="1" ht="13.5" spans="1:19">
      <c r="A14" s="25" t="s">
        <v>25</v>
      </c>
      <c r="B14" s="31">
        <f>[1]货物周转量!D20/10000</f>
        <v>25.4290396015351</v>
      </c>
      <c r="C14" s="31">
        <f>[1]货物周转量!E20/10000</f>
        <v>261.077871624175</v>
      </c>
      <c r="D14" s="32">
        <f>[1]货物周转量!H20</f>
        <v>22.3122854602836</v>
      </c>
      <c r="E14" s="33">
        <f>[1]货物周转量!I20</f>
        <v>6.97361153359964</v>
      </c>
      <c r="F14" s="33">
        <v>5.66097762633801</v>
      </c>
      <c r="G14" s="29">
        <f t="shared" si="0"/>
        <v>1.31263390726163</v>
      </c>
      <c r="H14" s="34"/>
      <c r="I14" s="34"/>
      <c r="J14" s="33">
        <v>5.4</v>
      </c>
      <c r="K14" s="29">
        <f t="shared" si="1"/>
        <v>1.57361153359964</v>
      </c>
      <c r="L14" s="75"/>
      <c r="M14" s="75"/>
      <c r="N14" s="75">
        <v>6.1027623179144</v>
      </c>
      <c r="O14" s="75">
        <f t="shared" si="2"/>
        <v>0.87084921568524</v>
      </c>
      <c r="P14" s="74">
        <f>[1]货物周转量!E20-[1]货物周转量!G20</f>
        <v>170196.708386735</v>
      </c>
      <c r="Q14" s="86">
        <f t="shared" si="3"/>
        <v>0.0656074551090717</v>
      </c>
      <c r="R14" s="87">
        <f>P14/P9*100</f>
        <v>1.38618222867236</v>
      </c>
      <c r="S14" s="88">
        <f t="shared" si="4"/>
        <v>0.960923290224869</v>
      </c>
    </row>
    <row r="15" s="3" customFormat="1" ht="13.5" spans="1:19">
      <c r="A15" s="20" t="s">
        <v>27</v>
      </c>
      <c r="B15" s="35">
        <f>[1]客运量!D3</f>
        <v>7229.1574</v>
      </c>
      <c r="C15" s="35">
        <f>[1]客运量!E3</f>
        <v>84172.4608</v>
      </c>
      <c r="D15" s="36">
        <f>[1]客运量!H3</f>
        <v>6.96916534823767</v>
      </c>
      <c r="E15" s="37">
        <f>[1]客运量!I3</f>
        <v>11.2451428383409</v>
      </c>
      <c r="F15" s="37">
        <v>11.6644868206069</v>
      </c>
      <c r="G15" s="24">
        <f t="shared" si="0"/>
        <v>-0.419343982266014</v>
      </c>
      <c r="H15" s="38"/>
      <c r="I15" s="38"/>
      <c r="J15" s="37">
        <v>71</v>
      </c>
      <c r="K15" s="24">
        <f t="shared" si="1"/>
        <v>-59.7548571616591</v>
      </c>
      <c r="L15" s="73"/>
      <c r="M15" s="73"/>
      <c r="N15" s="73">
        <v>13.1079755666852</v>
      </c>
      <c r="O15" s="73">
        <f t="shared" si="2"/>
        <v>-1.86283272834423</v>
      </c>
      <c r="P15" s="74">
        <f>[1]客运量!E3-[1]客运量!G3</f>
        <v>8508.5184</v>
      </c>
      <c r="Q15" s="83" t="s">
        <v>20</v>
      </c>
      <c r="R15" s="75"/>
      <c r="S15" s="86">
        <v>100</v>
      </c>
    </row>
    <row r="16" s="4" customFormat="1" ht="13.5" spans="1:19">
      <c r="A16" s="25" t="s">
        <v>21</v>
      </c>
      <c r="B16" s="31">
        <f>[1]客运量!D4</f>
        <v>2996.3514</v>
      </c>
      <c r="C16" s="31">
        <f>[1]客运量!E4</f>
        <v>38128.1962</v>
      </c>
      <c r="D16" s="39">
        <f>[1]客运量!H4</f>
        <v>9.84385379136808</v>
      </c>
      <c r="E16" s="40">
        <f>[1]客运量!I4</f>
        <v>14.2872697897305</v>
      </c>
      <c r="F16" s="40">
        <v>14.6828540583004</v>
      </c>
      <c r="G16" s="29">
        <f t="shared" si="0"/>
        <v>-0.395584268569962</v>
      </c>
      <c r="H16" s="41"/>
      <c r="I16" s="41"/>
      <c r="J16" s="40">
        <v>102.8</v>
      </c>
      <c r="K16" s="29">
        <f t="shared" si="1"/>
        <v>-88.5127302102695</v>
      </c>
      <c r="L16" s="75"/>
      <c r="M16" s="75"/>
      <c r="N16" s="75">
        <v>15.8274454835106</v>
      </c>
      <c r="O16" s="75">
        <f t="shared" si="2"/>
        <v>-1.54017569378011</v>
      </c>
      <c r="P16" s="74">
        <f>[1]客运量!E4-[1]客运量!G4</f>
        <v>4766.4786</v>
      </c>
      <c r="Q16" s="86">
        <f t="shared" ref="Q16:Q20" si="5">P16/$P$15*$E$15</f>
        <v>6.29953773066945</v>
      </c>
      <c r="R16" s="75"/>
      <c r="S16" s="86">
        <f t="shared" ref="S16:S20" si="6">C16/$C$15*100</f>
        <v>45.2977088202226</v>
      </c>
    </row>
    <row r="17" s="4" customFormat="1" ht="13.5" spans="1:19">
      <c r="A17" s="25" t="s">
        <v>28</v>
      </c>
      <c r="B17" s="31">
        <f>[1]客运量!D6</f>
        <v>2528.0111</v>
      </c>
      <c r="C17" s="31">
        <f>[1]客运量!E6</f>
        <v>32353.719</v>
      </c>
      <c r="D17" s="39">
        <f>[1]客运量!H6</f>
        <v>3.20542897364571</v>
      </c>
      <c r="E17" s="40">
        <f>[1]客运量!I6</f>
        <v>10.0644851014056</v>
      </c>
      <c r="F17" s="40">
        <v>10.6880053924061</v>
      </c>
      <c r="G17" s="29">
        <f t="shared" si="0"/>
        <v>-0.623520291000446</v>
      </c>
      <c r="H17" s="41"/>
      <c r="I17" s="41"/>
      <c r="J17" s="40">
        <v>106.3</v>
      </c>
      <c r="K17" s="29">
        <f t="shared" si="1"/>
        <v>-96.2355148985944</v>
      </c>
      <c r="L17" s="75"/>
      <c r="M17" s="75"/>
      <c r="N17" s="75">
        <v>12.615354687883</v>
      </c>
      <c r="O17" s="75">
        <f t="shared" si="2"/>
        <v>-2.55086958647738</v>
      </c>
      <c r="P17" s="74">
        <f>[1]客运量!E6-[1]客运量!G6</f>
        <v>2958.4795</v>
      </c>
      <c r="Q17" s="86">
        <f t="shared" si="5"/>
        <v>3.9100255764627</v>
      </c>
      <c r="R17" s="75"/>
      <c r="S17" s="86">
        <f t="shared" si="6"/>
        <v>38.4374161008252</v>
      </c>
    </row>
    <row r="18" s="4" customFormat="1" ht="13.5" spans="1:19">
      <c r="A18" s="25" t="s">
        <v>22</v>
      </c>
      <c r="B18" s="31">
        <f>[1]客运量!D9</f>
        <v>2886.6004</v>
      </c>
      <c r="C18" s="31">
        <f>[1]客运量!E9</f>
        <v>29556.4001</v>
      </c>
      <c r="D18" s="39">
        <f>[1]客运量!H9</f>
        <v>3.52784366372457</v>
      </c>
      <c r="E18" s="40">
        <f>[1]客运量!I9</f>
        <v>6.06871457188352</v>
      </c>
      <c r="F18" s="40">
        <v>6.35122523433415</v>
      </c>
      <c r="G18" s="29">
        <f t="shared" si="0"/>
        <v>-0.282510662450633</v>
      </c>
      <c r="H18" s="41"/>
      <c r="I18" s="41"/>
      <c r="J18" s="40">
        <v>27.4</v>
      </c>
      <c r="K18" s="29">
        <f t="shared" si="1"/>
        <v>-21.3312854281165</v>
      </c>
      <c r="L18" s="75"/>
      <c r="M18" s="75"/>
      <c r="N18" s="75">
        <v>7.89600672151384</v>
      </c>
      <c r="O18" s="75">
        <f t="shared" si="2"/>
        <v>-1.82729214963032</v>
      </c>
      <c r="P18" s="74">
        <f>[1]客运量!E9-[1]客运量!G9</f>
        <v>1691.0675</v>
      </c>
      <c r="Q18" s="86">
        <f t="shared" si="5"/>
        <v>2.23497143601125</v>
      </c>
      <c r="R18" s="75"/>
      <c r="S18" s="86">
        <f t="shared" si="6"/>
        <v>35.1140976740934</v>
      </c>
    </row>
    <row r="19" s="4" customFormat="1" ht="13.5" spans="1:19">
      <c r="A19" s="25" t="s">
        <v>23</v>
      </c>
      <c r="B19" s="31">
        <f>[1]客运量!D11</f>
        <v>174.4551</v>
      </c>
      <c r="C19" s="31">
        <f>[1]客运量!E11</f>
        <v>2531.7154</v>
      </c>
      <c r="D19" s="39">
        <f>[1]客运量!H11</f>
        <v>-9.58828501583001</v>
      </c>
      <c r="E19" s="40">
        <f>[1]客运量!I11</f>
        <v>-1.82479059999318</v>
      </c>
      <c r="F19" s="40">
        <v>-1.19690690351977</v>
      </c>
      <c r="G19" s="29">
        <f t="shared" si="0"/>
        <v>-0.627883696473404</v>
      </c>
      <c r="H19" s="41"/>
      <c r="I19" s="41"/>
      <c r="J19" s="40">
        <v>217</v>
      </c>
      <c r="K19" s="29">
        <f t="shared" si="1"/>
        <v>-218.824790599993</v>
      </c>
      <c r="L19" s="75"/>
      <c r="M19" s="75"/>
      <c r="N19" s="75">
        <v>0.889581503865131</v>
      </c>
      <c r="O19" s="75">
        <f t="shared" si="2"/>
        <v>-2.71437210385831</v>
      </c>
      <c r="P19" s="74">
        <f>[1]客运量!E11-[1]客运量!G11</f>
        <v>-47.0571999999997</v>
      </c>
      <c r="Q19" s="86">
        <f t="shared" si="5"/>
        <v>-0.0621923713031371</v>
      </c>
      <c r="R19" s="75"/>
      <c r="S19" s="86">
        <f t="shared" si="6"/>
        <v>3.0077716344964</v>
      </c>
    </row>
    <row r="20" s="4" customFormat="1" ht="13.5" spans="1:19">
      <c r="A20" s="25" t="s">
        <v>24</v>
      </c>
      <c r="B20" s="31">
        <f>[1]客运量!D12</f>
        <v>1171.7505</v>
      </c>
      <c r="C20" s="31">
        <f>[1]客运量!E12</f>
        <v>13956.1491</v>
      </c>
      <c r="D20" s="39">
        <f>[1]客运量!H12</f>
        <v>11.6857724634616</v>
      </c>
      <c r="E20" s="40">
        <f>[1]客运量!I12</f>
        <v>17.6927672411063</v>
      </c>
      <c r="F20" s="40">
        <v>18.2758231836385</v>
      </c>
      <c r="G20" s="29">
        <f t="shared" si="0"/>
        <v>-0.583055942532255</v>
      </c>
      <c r="H20" s="41"/>
      <c r="I20" s="41"/>
      <c r="J20" s="40">
        <v>132.1</v>
      </c>
      <c r="K20" s="29">
        <f t="shared" si="1"/>
        <v>-114.407232758894</v>
      </c>
      <c r="L20" s="75"/>
      <c r="M20" s="75"/>
      <c r="N20" s="75">
        <v>20.5328664683395</v>
      </c>
      <c r="O20" s="75">
        <f t="shared" si="2"/>
        <v>-2.84009922723322</v>
      </c>
      <c r="P20" s="74">
        <f>[1]客运量!E12-[1]客运量!G12</f>
        <v>2098.0295</v>
      </c>
      <c r="Q20" s="86">
        <f t="shared" si="5"/>
        <v>2.77282604296337</v>
      </c>
      <c r="R20" s="75"/>
      <c r="S20" s="86">
        <f t="shared" si="6"/>
        <v>16.5804218711876</v>
      </c>
    </row>
    <row r="21" s="4" customFormat="1" ht="13.5" spans="1:19">
      <c r="A21" s="25" t="s">
        <v>29</v>
      </c>
      <c r="B21" s="31">
        <f>[1]客运量!D10</f>
        <v>74281.78</v>
      </c>
      <c r="C21" s="31">
        <f>[1]客运量!E10</f>
        <v>800341.94</v>
      </c>
      <c r="D21" s="39">
        <f>[1]客运量!H10</f>
        <v>-0.0400745186886127</v>
      </c>
      <c r="E21" s="40">
        <f>[1]客运量!I10</f>
        <v>5.18190403570873</v>
      </c>
      <c r="F21" s="40">
        <v>5.74708465171253</v>
      </c>
      <c r="G21" s="29">
        <f t="shared" si="0"/>
        <v>-0.565180616003801</v>
      </c>
      <c r="H21" s="41"/>
      <c r="I21" s="41"/>
      <c r="J21" s="40">
        <v>25</v>
      </c>
      <c r="K21" s="29">
        <f t="shared" si="1"/>
        <v>-19.8180959642913</v>
      </c>
      <c r="L21" s="75"/>
      <c r="M21" s="75"/>
      <c r="N21" s="75">
        <v>7.17167264163874</v>
      </c>
      <c r="O21" s="75">
        <f t="shared" si="2"/>
        <v>-1.98976860593001</v>
      </c>
      <c r="P21" s="74">
        <f>[1]客运量!E10-[1]客运量!G10</f>
        <v>39429.74</v>
      </c>
      <c r="Q21" s="86"/>
      <c r="R21" s="75"/>
      <c r="S21" s="86" t="s">
        <v>20</v>
      </c>
    </row>
    <row r="22" s="3" customFormat="1" ht="13.5" spans="1:19">
      <c r="A22" s="43" t="s">
        <v>30</v>
      </c>
      <c r="B22" s="35">
        <f>[1]旅客周转量!D3/10000</f>
        <v>313.30131197</v>
      </c>
      <c r="C22" s="35">
        <f>[1]旅客周转量!E3/10000</f>
        <v>3838.71936832</v>
      </c>
      <c r="D22" s="36">
        <f>[1]旅客周转量!H3</f>
        <v>12.5768957870465</v>
      </c>
      <c r="E22" s="37">
        <f>[1]旅客周转量!I3</f>
        <v>18.832396418012</v>
      </c>
      <c r="F22" s="37">
        <v>19.4221523212835</v>
      </c>
      <c r="G22" s="24">
        <f t="shared" si="0"/>
        <v>-0.589755903271495</v>
      </c>
      <c r="H22" s="38"/>
      <c r="I22" s="38"/>
      <c r="J22" s="37">
        <v>113.6</v>
      </c>
      <c r="K22" s="24">
        <f t="shared" si="1"/>
        <v>-94.767603581988</v>
      </c>
      <c r="L22" s="73"/>
      <c r="M22" s="73"/>
      <c r="N22" s="73">
        <v>22.0027891337598</v>
      </c>
      <c r="O22" s="73">
        <f t="shared" si="2"/>
        <v>-3.17039271574784</v>
      </c>
      <c r="P22" s="7">
        <f>[1]旅客周转量!E3-[1]旅客周转量!G3</f>
        <v>6083550.1985</v>
      </c>
      <c r="Q22" s="73"/>
      <c r="R22" s="75"/>
      <c r="S22" s="86">
        <v>100</v>
      </c>
    </row>
    <row r="23" s="4" customFormat="1" ht="13.5" spans="1:19">
      <c r="A23" s="25" t="s">
        <v>21</v>
      </c>
      <c r="B23" s="31">
        <f>[1]旅客周转量!D4/10000</f>
        <v>70.596696</v>
      </c>
      <c r="C23" s="31">
        <f>[1]旅客周转量!E4/10000</f>
        <v>1002.771925</v>
      </c>
      <c r="D23" s="39">
        <f>[1]旅客周转量!H4</f>
        <v>4.05159927423414</v>
      </c>
      <c r="E23" s="40">
        <f>[1]旅客周转量!I4</f>
        <v>6.36407867482407</v>
      </c>
      <c r="F23" s="40">
        <v>6.54340436072435</v>
      </c>
      <c r="G23" s="29">
        <f t="shared" si="0"/>
        <v>-0.179325685900281</v>
      </c>
      <c r="H23" s="41"/>
      <c r="I23" s="41"/>
      <c r="J23" s="40">
        <v>89</v>
      </c>
      <c r="K23" s="29">
        <f t="shared" si="1"/>
        <v>-82.6359213251759</v>
      </c>
      <c r="L23" s="75"/>
      <c r="M23" s="73"/>
      <c r="N23" s="75">
        <v>7.04879910889689</v>
      </c>
      <c r="O23" s="75">
        <f t="shared" si="2"/>
        <v>-0.684720434072815</v>
      </c>
      <c r="P23" s="7">
        <f>[1]旅客周转量!E4-[1]旅客周转量!G4</f>
        <v>599988.220000001</v>
      </c>
      <c r="Q23" s="86">
        <f t="shared" ref="Q23:Q27" si="7">P23/$P$22*$E$22</f>
        <v>1.85733915830322</v>
      </c>
      <c r="R23" s="75"/>
      <c r="S23" s="86">
        <f t="shared" ref="S23:S27" si="8">C23/$C$22*100</f>
        <v>26.1225640320475</v>
      </c>
    </row>
    <row r="24" s="4" customFormat="1" ht="13.5" spans="1:19">
      <c r="A24" s="25" t="s">
        <v>28</v>
      </c>
      <c r="B24" s="31">
        <f>[1]旅客周转量!D6/10000</f>
        <v>57.11953</v>
      </c>
      <c r="C24" s="31">
        <f>[1]旅客周转量!E6/10000</f>
        <v>796.26388</v>
      </c>
      <c r="D24" s="39">
        <f>[1]旅客周转量!H6</f>
        <v>5.00139433145897</v>
      </c>
      <c r="E24" s="40">
        <f>[1]旅客周转量!I6</f>
        <v>8.56049439516539</v>
      </c>
      <c r="F24" s="40">
        <v>8.8456036981311</v>
      </c>
      <c r="G24" s="29">
        <f t="shared" si="0"/>
        <v>-0.285109302965708</v>
      </c>
      <c r="H24" s="41"/>
      <c r="I24" s="41"/>
      <c r="J24" s="40">
        <v>89.9</v>
      </c>
      <c r="K24" s="29">
        <f t="shared" si="1"/>
        <v>-81.3395056048346</v>
      </c>
      <c r="L24" s="75"/>
      <c r="M24" s="73"/>
      <c r="N24" s="75">
        <v>9.43517241291114</v>
      </c>
      <c r="O24" s="75">
        <f t="shared" si="2"/>
        <v>-0.874678017745751</v>
      </c>
      <c r="P24" s="7">
        <f>[1]旅客周转量!E6-[1]旅客周转量!G6</f>
        <v>627890.7</v>
      </c>
      <c r="Q24" s="86">
        <f t="shared" si="7"/>
        <v>1.94371480200798</v>
      </c>
      <c r="R24" s="75"/>
      <c r="S24" s="86">
        <f t="shared" si="8"/>
        <v>20.7429562726405</v>
      </c>
    </row>
    <row r="25" s="4" customFormat="1" ht="13.5" spans="1:19">
      <c r="A25" s="25" t="s">
        <v>22</v>
      </c>
      <c r="B25" s="31">
        <f>[1]旅客周转量!D9/10000</f>
        <v>24.09145055</v>
      </c>
      <c r="C25" s="31">
        <f>[1]旅客周转量!E9/10000</f>
        <v>246.71564038</v>
      </c>
      <c r="D25" s="39">
        <f>[1]旅客周转量!H9</f>
        <v>1.52930297839235</v>
      </c>
      <c r="E25" s="40">
        <f>[1]旅客周转量!I9</f>
        <v>7.07774886492783</v>
      </c>
      <c r="F25" s="40">
        <v>7.71475814382762</v>
      </c>
      <c r="G25" s="29">
        <f t="shared" si="0"/>
        <v>-0.637009278899797</v>
      </c>
      <c r="H25" s="41"/>
      <c r="I25" s="41"/>
      <c r="J25" s="40">
        <v>28.3</v>
      </c>
      <c r="K25" s="29">
        <f t="shared" si="1"/>
        <v>-21.2222511350722</v>
      </c>
      <c r="L25" s="75"/>
      <c r="M25" s="73"/>
      <c r="N25" s="75">
        <v>10.2067291849849</v>
      </c>
      <c r="O25" s="75">
        <f t="shared" si="2"/>
        <v>-3.12898032005704</v>
      </c>
      <c r="P25" s="7">
        <f>[1]旅客周转量!E9-[1]旅客周转量!G9</f>
        <v>163076.9569</v>
      </c>
      <c r="Q25" s="86">
        <f t="shared" si="7"/>
        <v>0.504825274515051</v>
      </c>
      <c r="R25" s="75"/>
      <c r="S25" s="86">
        <f t="shared" si="8"/>
        <v>6.42702986876517</v>
      </c>
    </row>
    <row r="26" s="4" customFormat="1" ht="13.5" spans="1:19">
      <c r="A26" s="25" t="s">
        <v>23</v>
      </c>
      <c r="B26" s="31">
        <f>[1]旅客周转量!D10/10000</f>
        <v>0.52387986</v>
      </c>
      <c r="C26" s="31">
        <f>[1]旅客周转量!E10/10000</f>
        <v>7.54174626</v>
      </c>
      <c r="D26" s="39">
        <f>[1]旅客周转量!H10</f>
        <v>-15.4128083074629</v>
      </c>
      <c r="E26" s="40">
        <f>[1]旅客周转量!I10</f>
        <v>-4.2194478667374</v>
      </c>
      <c r="F26" s="44">
        <v>-3.26385863098783</v>
      </c>
      <c r="G26" s="29">
        <f t="shared" si="0"/>
        <v>-0.955589235749571</v>
      </c>
      <c r="H26" s="41"/>
      <c r="I26" s="41"/>
      <c r="J26" s="40">
        <v>271.6</v>
      </c>
      <c r="K26" s="29">
        <f t="shared" si="1"/>
        <v>-275.819447866737</v>
      </c>
      <c r="L26" s="75"/>
      <c r="M26" s="73"/>
      <c r="N26" s="75">
        <v>-0.128772420799365</v>
      </c>
      <c r="O26" s="75">
        <f t="shared" si="2"/>
        <v>-4.09067544593803</v>
      </c>
      <c r="P26" s="7">
        <f>[1]旅客周转量!E10-[1]旅客周转量!G10</f>
        <v>-3322.38689999998</v>
      </c>
      <c r="Q26" s="86">
        <f t="shared" si="7"/>
        <v>-0.0102848674069028</v>
      </c>
      <c r="R26" s="75"/>
      <c r="S26" s="86">
        <f t="shared" si="8"/>
        <v>0.19646516289365</v>
      </c>
    </row>
    <row r="27" s="4" customFormat="1" ht="13.5" spans="1:19">
      <c r="A27" s="25" t="s">
        <v>24</v>
      </c>
      <c r="B27" s="31">
        <f>[1]旅客周转量!D11/10000</f>
        <v>218.08928556</v>
      </c>
      <c r="C27" s="31">
        <f>[1]旅客周转量!E11/10000</f>
        <v>2581.69005668</v>
      </c>
      <c r="D27" s="39">
        <f>[1]旅客周转量!H11</f>
        <v>17.1866857137697</v>
      </c>
      <c r="E27" s="40">
        <f>[1]旅客周转量!I11</f>
        <v>25.9785449047441</v>
      </c>
      <c r="F27" s="44">
        <v>26.8567596141644</v>
      </c>
      <c r="G27" s="29">
        <f t="shared" si="0"/>
        <v>-0.878214709420362</v>
      </c>
      <c r="H27" s="41"/>
      <c r="I27" s="41"/>
      <c r="J27" s="40">
        <v>146.4</v>
      </c>
      <c r="K27" s="29">
        <f t="shared" si="1"/>
        <v>-120.421455095256</v>
      </c>
      <c r="L27" s="75"/>
      <c r="M27" s="73"/>
      <c r="N27" s="75">
        <v>30.71014154356</v>
      </c>
      <c r="O27" s="75">
        <f t="shared" si="2"/>
        <v>-4.73159663881592</v>
      </c>
      <c r="P27" s="7">
        <f>[1]旅客周转量!E11-[1]旅客周转量!G11</f>
        <v>5323807.4085</v>
      </c>
      <c r="Q27" s="86">
        <f t="shared" si="7"/>
        <v>16.4805168526006</v>
      </c>
      <c r="R27" s="75"/>
      <c r="S27" s="86">
        <f t="shared" si="8"/>
        <v>67.2539409362937</v>
      </c>
    </row>
    <row r="28" s="4" customFormat="1" ht="13.5" spans="1:21">
      <c r="A28" s="25" t="s">
        <v>31</v>
      </c>
      <c r="B28" s="31">
        <f>[1]航站!D7</f>
        <v>1406.4317</v>
      </c>
      <c r="C28" s="31">
        <f>[1]航站!E7</f>
        <v>15277.0866</v>
      </c>
      <c r="D28" s="39">
        <f>[1]航站!H7</f>
        <v>15.7364155962826</v>
      </c>
      <c r="E28" s="40">
        <f>[1]航站!I7</f>
        <v>18.7485391163686</v>
      </c>
      <c r="F28" s="45">
        <v>19.0631293353222</v>
      </c>
      <c r="G28" s="29">
        <f>E28-F28</f>
        <v>-0.314590218953526</v>
      </c>
      <c r="H28" s="41"/>
      <c r="I28" s="41"/>
      <c r="J28" s="39">
        <v>137.2</v>
      </c>
      <c r="K28" s="29">
        <f>E28-J28</f>
        <v>-118.451460883631</v>
      </c>
      <c r="L28" s="75"/>
      <c r="M28" s="73"/>
      <c r="N28" s="75">
        <v>21.3353825496217</v>
      </c>
      <c r="O28" s="75">
        <f>E28-N28</f>
        <v>-2.58684343325308</v>
      </c>
      <c r="Q28" s="75"/>
      <c r="R28" s="75"/>
      <c r="S28" s="75"/>
      <c r="U28" s="7"/>
    </row>
    <row r="29" s="4" customFormat="1" ht="13.5" spans="1:21">
      <c r="A29" s="25" t="s">
        <v>32</v>
      </c>
      <c r="B29" s="31">
        <f>[1]航站!D9/10000</f>
        <v>40.5513723</v>
      </c>
      <c r="C29" s="31">
        <f>[1]航站!E9/10000</f>
        <v>393.7219906</v>
      </c>
      <c r="D29" s="39">
        <f>[1]航站!H9</f>
        <v>11.7002002963346</v>
      </c>
      <c r="E29" s="40">
        <f>[1]航站!I9</f>
        <v>17.5847305776057</v>
      </c>
      <c r="F29" s="45">
        <v>18.3003214045651</v>
      </c>
      <c r="G29" s="29">
        <f>E29-F29</f>
        <v>-0.715590826959399</v>
      </c>
      <c r="H29" s="41"/>
      <c r="I29" s="41"/>
      <c r="J29" s="39">
        <v>5.1</v>
      </c>
      <c r="K29" s="29">
        <f>E29-J29</f>
        <v>12.4847305776057</v>
      </c>
      <c r="L29" s="75"/>
      <c r="M29" s="73"/>
      <c r="N29" s="75">
        <v>20.2647983407411</v>
      </c>
      <c r="O29" s="75">
        <f>E29-N29</f>
        <v>-2.68006776313544</v>
      </c>
      <c r="Q29" s="75"/>
      <c r="R29" s="75"/>
      <c r="S29" s="75"/>
      <c r="U29" s="7"/>
    </row>
    <row r="30" s="3" customFormat="1" ht="13.5" spans="1:21">
      <c r="A30" s="46" t="s">
        <v>33</v>
      </c>
      <c r="B30" s="35">
        <f>[1]港口!D3</f>
        <v>19387.6156</v>
      </c>
      <c r="C30" s="35">
        <f>[1]港口!E3</f>
        <v>207819.3855</v>
      </c>
      <c r="D30" s="36">
        <f>[1]港口!H3</f>
        <v>-0.611742037880475</v>
      </c>
      <c r="E30" s="37">
        <f>[1]港口!I3</f>
        <v>3.01829292293843</v>
      </c>
      <c r="F30" s="47">
        <v>3.4068863618871</v>
      </c>
      <c r="G30" s="24">
        <f>E30-F30</f>
        <v>-0.388593438948675</v>
      </c>
      <c r="H30" s="38"/>
      <c r="I30" s="38"/>
      <c r="J30" s="37">
        <v>8.2</v>
      </c>
      <c r="K30" s="24">
        <f>E30-J30</f>
        <v>-5.18170707706157</v>
      </c>
      <c r="L30" s="73"/>
      <c r="M30" s="73"/>
      <c r="N30" s="73">
        <v>4.95992005631744</v>
      </c>
      <c r="O30" s="73">
        <f>E30-N30</f>
        <v>-1.94162713337901</v>
      </c>
      <c r="Q30" s="73"/>
      <c r="R30" s="73"/>
      <c r="S30" s="73">
        <f>11.3-6.1</f>
        <v>5.2</v>
      </c>
      <c r="U30" s="89"/>
    </row>
    <row r="31" s="5" customFormat="1" ht="13.5" spans="1:21">
      <c r="A31" s="48" t="s">
        <v>34</v>
      </c>
      <c r="B31" s="49">
        <f>[1]港口!D16/10000</f>
        <v>645.297675</v>
      </c>
      <c r="C31" s="49">
        <f>[1]港口!E16/10000</f>
        <v>7071.578375</v>
      </c>
      <c r="D31" s="50">
        <f>[1]港口!H16</f>
        <v>-2.66492861673099</v>
      </c>
      <c r="E31" s="51">
        <f>[1]港口!I16</f>
        <v>8.48502502712125</v>
      </c>
      <c r="F31" s="52">
        <v>9.74742935646584</v>
      </c>
      <c r="G31" s="29">
        <f>E31-F31</f>
        <v>-1.26240432934459</v>
      </c>
      <c r="H31" s="53"/>
      <c r="I31" s="53"/>
      <c r="J31" s="32">
        <v>2.2</v>
      </c>
      <c r="K31" s="76">
        <f>E31-J31</f>
        <v>6.28502502712125</v>
      </c>
      <c r="L31" s="77"/>
      <c r="M31" s="77"/>
      <c r="N31" s="78">
        <v>10.5887214203771</v>
      </c>
      <c r="O31" s="75">
        <f>E31-N31</f>
        <v>-2.1036963932558</v>
      </c>
      <c r="Q31" s="77"/>
      <c r="R31" s="77"/>
      <c r="S31" s="77"/>
      <c r="U31" s="90"/>
    </row>
    <row r="32" s="3" customFormat="1" ht="13.5" spans="1:21">
      <c r="A32" s="20" t="s">
        <v>35</v>
      </c>
      <c r="B32" s="35">
        <f>[1]邮电!D3</f>
        <v>581.767439012281</v>
      </c>
      <c r="C32" s="35">
        <f>[1]邮电!E3</f>
        <v>5846.59825995921</v>
      </c>
      <c r="D32" s="36">
        <f>[1]邮电!H3</f>
        <v>10.4992561636291</v>
      </c>
      <c r="E32" s="37">
        <f>[1]邮电!I3</f>
        <v>17.2364539228045</v>
      </c>
      <c r="F32" s="47">
        <v>18.0780331475752</v>
      </c>
      <c r="G32" s="24">
        <f>E32-F32</f>
        <v>-0.841579224770754</v>
      </c>
      <c r="H32" s="38">
        <v>17.6152308085756</v>
      </c>
      <c r="I32" s="38">
        <f t="shared" ref="I32:I34" si="9">E32-H32</f>
        <v>-0.378776885771131</v>
      </c>
      <c r="J32" s="37">
        <v>15.5</v>
      </c>
      <c r="K32" s="79">
        <f>E32-J32</f>
        <v>1.73645392280446</v>
      </c>
      <c r="L32" s="73">
        <v>14.8</v>
      </c>
      <c r="M32" s="73">
        <f t="shared" ref="M32:M34" si="10">E32-L32</f>
        <v>2.43645392280446</v>
      </c>
      <c r="N32" s="73">
        <v>17.426278482026</v>
      </c>
      <c r="O32" s="73">
        <f>E32-N32</f>
        <v>-0.189824559221506</v>
      </c>
      <c r="Q32" s="73"/>
      <c r="R32" s="73"/>
      <c r="S32" s="73"/>
      <c r="U32" s="89"/>
    </row>
    <row r="33" s="4" customFormat="1" ht="13.5" spans="1:21">
      <c r="A33" s="54" t="s">
        <v>36</v>
      </c>
      <c r="B33" s="31">
        <f>[1]邮电!D4</f>
        <v>166.421471</v>
      </c>
      <c r="C33" s="31">
        <f>[1]邮电!E4</f>
        <v>1795.209518</v>
      </c>
      <c r="D33" s="39">
        <f>[1]邮电!H4</f>
        <v>-4.1751462328497</v>
      </c>
      <c r="E33" s="40">
        <f>[1]邮电!I4</f>
        <v>5.93712650284736</v>
      </c>
      <c r="F33" s="44">
        <v>7.01522064259163</v>
      </c>
      <c r="G33" s="29">
        <f>E33-F33</f>
        <v>-1.07809413974427</v>
      </c>
      <c r="H33" s="41">
        <v>6.4935641171888</v>
      </c>
      <c r="I33" s="41">
        <f t="shared" si="9"/>
        <v>-0.556437614341434</v>
      </c>
      <c r="J33" s="40">
        <v>14.1</v>
      </c>
      <c r="K33" s="29">
        <f>E33-J33</f>
        <v>-8.16287349715264</v>
      </c>
      <c r="L33" s="29">
        <v>14.5</v>
      </c>
      <c r="M33" s="75">
        <f t="shared" si="10"/>
        <v>-8.56287349715264</v>
      </c>
      <c r="N33" s="75">
        <v>6.28353216057663</v>
      </c>
      <c r="O33" s="75">
        <f>E33-N33</f>
        <v>-0.346405657729264</v>
      </c>
      <c r="Q33" s="73"/>
      <c r="R33" s="73"/>
      <c r="S33" s="73"/>
      <c r="U33" s="7"/>
    </row>
    <row r="34" s="4" customFormat="1" ht="13.5" spans="1:21">
      <c r="A34" s="55" t="s">
        <v>37</v>
      </c>
      <c r="B34" s="31">
        <f>[1]邮电!D19</f>
        <v>415.345968012281</v>
      </c>
      <c r="C34" s="31">
        <f>[1]邮电!E19</f>
        <v>4051.38874195921</v>
      </c>
      <c r="D34" s="39">
        <f>[1]邮电!H19</f>
        <v>17.7226562340585</v>
      </c>
      <c r="E34" s="40">
        <f>[1]邮电!I19</f>
        <v>23.0521940421298</v>
      </c>
      <c r="F34" s="45">
        <v>23.69</v>
      </c>
      <c r="G34" s="29">
        <f>E34-F34</f>
        <v>-0.637805957870203</v>
      </c>
      <c r="H34" s="41">
        <v>23.4916227821111</v>
      </c>
      <c r="I34" s="41">
        <f t="shared" si="9"/>
        <v>-0.439428739981324</v>
      </c>
      <c r="J34" s="39">
        <v>16.4</v>
      </c>
      <c r="K34" s="29">
        <f>E34-J34</f>
        <v>6.6521940421298</v>
      </c>
      <c r="L34" s="29">
        <v>14.92</v>
      </c>
      <c r="M34" s="75">
        <f t="shared" si="10"/>
        <v>8.1321940421298</v>
      </c>
      <c r="N34" s="75">
        <v>23.3795117730871</v>
      </c>
      <c r="O34" s="75">
        <f>E34-N34</f>
        <v>-0.327317730957347</v>
      </c>
      <c r="Q34" s="75"/>
      <c r="R34" s="75"/>
      <c r="S34" s="75"/>
      <c r="U34" s="7"/>
    </row>
    <row r="35" s="4" customFormat="1" spans="1:19">
      <c r="A35" s="56"/>
      <c r="B35" s="57"/>
      <c r="C35" s="57"/>
      <c r="D35" s="58"/>
      <c r="E35" s="58"/>
      <c r="F35" s="59"/>
      <c r="G35" s="59"/>
      <c r="H35" s="59"/>
      <c r="I35" s="59"/>
      <c r="J35" s="8"/>
      <c r="K35" s="80"/>
      <c r="L35" s="80"/>
      <c r="M35" s="80"/>
      <c r="N35" s="80"/>
      <c r="O35" s="80"/>
      <c r="Q35" s="75"/>
      <c r="R35" s="75"/>
      <c r="S35" s="75"/>
    </row>
    <row r="36" s="6" customFormat="1" spans="1:19">
      <c r="A36" s="60"/>
      <c r="B36" s="60"/>
      <c r="C36" s="61"/>
      <c r="D36" s="60"/>
      <c r="E36" s="60"/>
      <c r="F36" s="62"/>
      <c r="G36" s="62"/>
      <c r="H36" s="62"/>
      <c r="I36" s="62"/>
      <c r="J36" s="8"/>
      <c r="K36" s="62"/>
      <c r="L36" s="62"/>
      <c r="M36" s="62"/>
      <c r="N36" s="62"/>
      <c r="O36" s="62"/>
      <c r="R36" s="73"/>
      <c r="S36" s="73"/>
    </row>
    <row r="37" s="7" customFormat="1" ht="20" customHeight="1" spans="1:15">
      <c r="A37" s="63"/>
      <c r="B37" s="64"/>
      <c r="C37" s="65"/>
      <c r="D37" s="64"/>
      <c r="E37" s="66"/>
      <c r="F37" s="62"/>
      <c r="G37" s="62"/>
      <c r="H37" s="62"/>
      <c r="I37" s="62"/>
      <c r="J37" s="8"/>
      <c r="K37" s="62"/>
      <c r="L37" s="62"/>
      <c r="M37" s="62"/>
      <c r="N37" s="62"/>
      <c r="O37" s="62"/>
    </row>
    <row r="38" s="8" customFormat="1" ht="118" customHeight="1" spans="1:15">
      <c r="A38" s="67"/>
      <c r="B38" s="67"/>
      <c r="C38" s="68"/>
      <c r="D38" s="67"/>
      <c r="E38" s="67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="8" customFormat="1" ht="61" customHeight="1" spans="1:15">
      <c r="A39" s="67"/>
      <c r="B39" s="67"/>
      <c r="C39" s="68"/>
      <c r="D39" s="67"/>
      <c r="E39" s="67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="8" customFormat="1" ht="72" customHeight="1" spans="1:15">
      <c r="A40" s="67"/>
      <c r="B40" s="67"/>
      <c r="C40" s="68"/>
      <c r="D40" s="67"/>
      <c r="E40" s="67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="8" customFormat="1" ht="13" customHeight="1" spans="1:245">
      <c r="A41" s="69"/>
      <c r="B41" s="69"/>
      <c r="C41" s="70"/>
      <c r="D41" s="69"/>
      <c r="E41" s="69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81"/>
      <c r="Q41" s="8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</row>
    <row r="42" s="8" customFormat="1" ht="56" customHeight="1" spans="1:245">
      <c r="A42" s="67"/>
      <c r="B42" s="67"/>
      <c r="C42" s="68"/>
      <c r="D42" s="67"/>
      <c r="E42" s="67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81"/>
      <c r="Q42" s="8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</row>
    <row r="43" s="8" customFormat="1" ht="43" customHeight="1" spans="1:15">
      <c r="A43" s="67"/>
      <c r="B43" s="67"/>
      <c r="C43" s="68"/>
      <c r="D43" s="67"/>
      <c r="E43" s="67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mergeCells count="99">
    <mergeCell ref="A1:E1"/>
    <mergeCell ref="A36:E36"/>
    <mergeCell ref="A37:D37"/>
    <mergeCell ref="A38:E38"/>
    <mergeCell ref="A39:E39"/>
    <mergeCell ref="A40:E40"/>
    <mergeCell ref="A41:E41"/>
    <mergeCell ref="U41:Y41"/>
    <mergeCell ref="Z41:AD41"/>
    <mergeCell ref="AE41:AI41"/>
    <mergeCell ref="AJ41:AN41"/>
    <mergeCell ref="AO41:AS41"/>
    <mergeCell ref="AT41:AX41"/>
    <mergeCell ref="AY41:BC41"/>
    <mergeCell ref="BD41:BH41"/>
    <mergeCell ref="BI41:BM41"/>
    <mergeCell ref="BN41:BR41"/>
    <mergeCell ref="BS41:BW41"/>
    <mergeCell ref="BX41:CB41"/>
    <mergeCell ref="CC41:CG41"/>
    <mergeCell ref="CH41:CL41"/>
    <mergeCell ref="CM41:CQ41"/>
    <mergeCell ref="CR41:CV41"/>
    <mergeCell ref="CW41:DA41"/>
    <mergeCell ref="DB41:DF41"/>
    <mergeCell ref="DG41:DK41"/>
    <mergeCell ref="DL41:DP41"/>
    <mergeCell ref="DQ41:DU41"/>
    <mergeCell ref="DV41:DZ41"/>
    <mergeCell ref="EA41:EE41"/>
    <mergeCell ref="EF41:EJ41"/>
    <mergeCell ref="EK41:EO41"/>
    <mergeCell ref="EP41:ET41"/>
    <mergeCell ref="EU41:EY41"/>
    <mergeCell ref="EZ41:FD41"/>
    <mergeCell ref="FE41:FI41"/>
    <mergeCell ref="FJ41:FN41"/>
    <mergeCell ref="FO41:FS41"/>
    <mergeCell ref="FT41:FX41"/>
    <mergeCell ref="FY41:GC41"/>
    <mergeCell ref="GD41:GH41"/>
    <mergeCell ref="GI41:GM41"/>
    <mergeCell ref="GN41:GR41"/>
    <mergeCell ref="GS41:GW41"/>
    <mergeCell ref="GX41:HB41"/>
    <mergeCell ref="HC41:HG41"/>
    <mergeCell ref="HH41:HL41"/>
    <mergeCell ref="HM41:HQ41"/>
    <mergeCell ref="HR41:HV41"/>
    <mergeCell ref="HW41:IA41"/>
    <mergeCell ref="IB41:IF41"/>
    <mergeCell ref="IG41:IK41"/>
    <mergeCell ref="A42:E42"/>
    <mergeCell ref="U42:Y42"/>
    <mergeCell ref="Z42:AD42"/>
    <mergeCell ref="AE42:AI42"/>
    <mergeCell ref="AJ42:AN42"/>
    <mergeCell ref="AO42:AS42"/>
    <mergeCell ref="AT42:AX42"/>
    <mergeCell ref="AY42:BC42"/>
    <mergeCell ref="BD42:BH42"/>
    <mergeCell ref="BI42:BM42"/>
    <mergeCell ref="BN42:BR42"/>
    <mergeCell ref="BS42:BW42"/>
    <mergeCell ref="BX42:CB42"/>
    <mergeCell ref="CC42:CG42"/>
    <mergeCell ref="CH42:CL42"/>
    <mergeCell ref="CM42:CQ42"/>
    <mergeCell ref="CR42:CV42"/>
    <mergeCell ref="CW42:DA42"/>
    <mergeCell ref="DB42:DF42"/>
    <mergeCell ref="DG42:DK42"/>
    <mergeCell ref="DL42:DP42"/>
    <mergeCell ref="DQ42:DU42"/>
    <mergeCell ref="DV42:DZ42"/>
    <mergeCell ref="EA42:EE42"/>
    <mergeCell ref="EF42:EJ42"/>
    <mergeCell ref="EK42:EO42"/>
    <mergeCell ref="EP42:ET42"/>
    <mergeCell ref="EU42:EY42"/>
    <mergeCell ref="EZ42:FD42"/>
    <mergeCell ref="FE42:FI42"/>
    <mergeCell ref="FJ42:FN42"/>
    <mergeCell ref="FO42:FS42"/>
    <mergeCell ref="FT42:FX42"/>
    <mergeCell ref="FY42:GC42"/>
    <mergeCell ref="GD42:GH42"/>
    <mergeCell ref="GI42:GM42"/>
    <mergeCell ref="GN42:GR42"/>
    <mergeCell ref="GS42:GW42"/>
    <mergeCell ref="GX42:HB42"/>
    <mergeCell ref="HC42:HG42"/>
    <mergeCell ref="HH42:HL42"/>
    <mergeCell ref="HM42:HQ42"/>
    <mergeCell ref="HR42:HV42"/>
    <mergeCell ref="HW42:IA42"/>
    <mergeCell ref="IB42:IF42"/>
    <mergeCell ref="IG42:IK42"/>
    <mergeCell ref="A43:E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杜月</dc:creator>
  <cp:lastModifiedBy>杜月</cp:lastModifiedBy>
  <dcterms:created xsi:type="dcterms:W3CDTF">2024-12-18T08:19:05Z</dcterms:created>
  <dcterms:modified xsi:type="dcterms:W3CDTF">2024-12-18T08:44:05Z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E2D18EF8900F4400AC750DB3DD996144</vt:lpwstr>
  </property>
  <property fmtid="{D5CDD505-2E9C-101B-9397-08002B2CF9AE}" pid="3" name="KSOProductBuildVer">
    <vt:lpwstr>2052-11.8.2.11716</vt:lpwstr>
  </property>
</Properties>
</file>